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Positive" sheetId="1" r:id="rId1"/>
    <sheet name="Negative" sheetId="2" r:id="rId2"/>
    <sheet name="Good Deal" sheetId="3" r:id="rId3"/>
  </sheets>
  <definedNames/>
  <calcPr fullCalcOnLoad="1"/>
</workbook>
</file>

<file path=xl/sharedStrings.xml><?xml version="1.0" encoding="utf-8"?>
<sst xmlns="http://schemas.openxmlformats.org/spreadsheetml/2006/main" count="79" uniqueCount="32">
  <si>
    <t>Positive</t>
  </si>
  <si>
    <t>House price</t>
  </si>
  <si>
    <t>Rent per week</t>
  </si>
  <si>
    <t>Interest rate</t>
  </si>
  <si>
    <t>Year</t>
  </si>
  <si>
    <t>Deposit</t>
  </si>
  <si>
    <t>House value</t>
  </si>
  <si>
    <t>Annual rent</t>
  </si>
  <si>
    <t>Costs</t>
  </si>
  <si>
    <t>Management fee</t>
  </si>
  <si>
    <t># weeks vacany / yr</t>
  </si>
  <si>
    <t>Repair costs</t>
  </si>
  <si>
    <t>IO Loan payments</t>
  </si>
  <si>
    <t>Profit/Loss</t>
  </si>
  <si>
    <t>Marg. Tax Rate</t>
  </si>
  <si>
    <t>20yr return</t>
  </si>
  <si>
    <t>25yr return</t>
  </si>
  <si>
    <t>House appreciation (on CPI)</t>
  </si>
  <si>
    <t>Rent appreciation (on CPI)</t>
  </si>
  <si>
    <t>Yield</t>
  </si>
  <si>
    <t>Negative</t>
  </si>
  <si>
    <t>Saved $2500 here</t>
  </si>
  <si>
    <t>Lost $4000 here</t>
  </si>
  <si>
    <t>ROI</t>
  </si>
  <si>
    <t>Risk-free investing (on CPI)</t>
  </si>
  <si>
    <t>Invested Profits</t>
  </si>
  <si>
    <t>Good Deal</t>
  </si>
  <si>
    <t>A test of positive gearing versus negative gearing, and how getting a good deal makes the difference</t>
  </si>
  <si>
    <t>Reduced 2% here</t>
  </si>
  <si>
    <t>Gained $20,000 here</t>
  </si>
  <si>
    <t>Increased $25 here</t>
  </si>
  <si>
    <t>Gained 2% here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</si>
</sst>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C09]#,##0.00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right"/>
    </xf>
    <xf numFmtId="10" fontId="1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7109375" style="0" customWidth="1"/>
    <col min="3" max="3" width="12.00390625" style="0" customWidth="1"/>
    <col min="4" max="4" width="10.57421875" style="0" customWidth="1"/>
    <col min="5" max="5" width="11.00390625" style="0" customWidth="1"/>
    <col min="6" max="6" width="11.28125" style="0" customWidth="1"/>
    <col min="9" max="9" width="11.7109375" style="0" customWidth="1"/>
    <col min="10" max="10" width="10.140625" style="0" bestFit="1" customWidth="1"/>
    <col min="11" max="11" width="7.421875" style="0" customWidth="1"/>
  </cols>
  <sheetData>
    <row r="1" ht="12.75">
      <c r="A1" t="s">
        <v>27</v>
      </c>
    </row>
    <row r="2" ht="12.75">
      <c r="A2" t="s">
        <v>0</v>
      </c>
    </row>
    <row r="3" spans="2:9" ht="12.75">
      <c r="B3" t="s">
        <v>1</v>
      </c>
      <c r="D3" s="8">
        <v>65000</v>
      </c>
      <c r="F3" t="s">
        <v>19</v>
      </c>
      <c r="G3" s="4">
        <f>(D4*52)/D3</f>
        <v>0.08</v>
      </c>
      <c r="I3" s="4"/>
    </row>
    <row r="4" spans="2:4" ht="12.75">
      <c r="B4" t="s">
        <v>2</v>
      </c>
      <c r="D4" s="8">
        <v>100</v>
      </c>
    </row>
    <row r="5" spans="2:4" ht="12.75">
      <c r="B5" t="s">
        <v>3</v>
      </c>
      <c r="D5" s="9">
        <v>0.08</v>
      </c>
    </row>
    <row r="6" spans="2:4" ht="12.75">
      <c r="B6" t="s">
        <v>17</v>
      </c>
      <c r="D6" s="9">
        <v>0.03</v>
      </c>
    </row>
    <row r="7" spans="2:4" ht="12.75">
      <c r="B7" t="s">
        <v>18</v>
      </c>
      <c r="D7" s="9">
        <v>0.02</v>
      </c>
    </row>
    <row r="8" spans="2:4" ht="12.75">
      <c r="B8" t="s">
        <v>24</v>
      </c>
      <c r="D8" s="9">
        <v>0.02</v>
      </c>
    </row>
    <row r="9" spans="2:4" ht="12.75">
      <c r="B9" t="s">
        <v>9</v>
      </c>
      <c r="D9" s="9">
        <v>0.06</v>
      </c>
    </row>
    <row r="10" spans="2:4" ht="12.75">
      <c r="B10" t="s">
        <v>11</v>
      </c>
      <c r="D10" s="9">
        <v>0.04</v>
      </c>
    </row>
    <row r="11" spans="2:4" ht="12.75">
      <c r="B11" t="s">
        <v>10</v>
      </c>
      <c r="D11" s="10">
        <v>2</v>
      </c>
    </row>
    <row r="12" spans="2:4" ht="12.75">
      <c r="B12" t="s">
        <v>5</v>
      </c>
      <c r="D12" s="8">
        <v>9000</v>
      </c>
    </row>
    <row r="13" spans="2:4" ht="12.75">
      <c r="B13" t="s">
        <v>14</v>
      </c>
      <c r="D13" s="9">
        <v>0.43</v>
      </c>
    </row>
    <row r="14" ht="12.75">
      <c r="D14" s="1"/>
    </row>
    <row r="15" spans="2:4" ht="12.75">
      <c r="B15" t="s">
        <v>12</v>
      </c>
      <c r="D15" s="1">
        <f>(D3-D12)*D5</f>
        <v>4480</v>
      </c>
    </row>
    <row r="17" spans="1:12" ht="12.75">
      <c r="A17" t="s">
        <v>4</v>
      </c>
      <c r="B17" t="s">
        <v>6</v>
      </c>
      <c r="C17" t="s">
        <v>7</v>
      </c>
      <c r="D17" t="s">
        <v>8</v>
      </c>
      <c r="E17" t="s">
        <v>13</v>
      </c>
      <c r="F17" t="s">
        <v>25</v>
      </c>
      <c r="I17" t="s">
        <v>15</v>
      </c>
      <c r="J17" s="2">
        <f>(B37-B18)*0.5+F37</f>
        <v>46749.73555335627</v>
      </c>
      <c r="K17" s="6" t="s">
        <v>23</v>
      </c>
      <c r="L17" s="4">
        <f>J17/$D$12</f>
        <v>5.1944150614840305</v>
      </c>
    </row>
    <row r="18" spans="1:12" ht="12.75">
      <c r="A18">
        <v>1</v>
      </c>
      <c r="B18" s="2">
        <f>D3</f>
        <v>65000</v>
      </c>
      <c r="C18" s="2">
        <f>D4*(52-$D$11)</f>
        <v>5000</v>
      </c>
      <c r="D18" s="3">
        <f>$D$15+C18*($D$9+$D$10)</f>
        <v>4980</v>
      </c>
      <c r="E18" s="2">
        <f>IF(D18&gt;C18,(C18-D18)*(1-$D$13),C18-D18)</f>
        <v>20</v>
      </c>
      <c r="F18" s="2">
        <f>E18</f>
        <v>20</v>
      </c>
      <c r="G18" s="2"/>
      <c r="H18" s="2"/>
      <c r="I18" t="s">
        <v>16</v>
      </c>
      <c r="J18" s="2">
        <f>(B42-B18)*0.5+F42</f>
        <v>71019.25626582647</v>
      </c>
      <c r="K18" s="6" t="s">
        <v>23</v>
      </c>
      <c r="L18" s="4">
        <f>J18/$D$12</f>
        <v>7.891028473980718</v>
      </c>
    </row>
    <row r="19" spans="1:8" ht="12.75">
      <c r="A19">
        <f>A18+1</f>
        <v>2</v>
      </c>
      <c r="B19" s="2">
        <f>B18*(1+$D$6)</f>
        <v>66950</v>
      </c>
      <c r="C19" s="2">
        <f>C18*(1+$D$7)</f>
        <v>5100</v>
      </c>
      <c r="D19" s="3">
        <f aca="true" t="shared" si="0" ref="D19:D42">$D$15+C19*($D$9+$D$10)</f>
        <v>4990</v>
      </c>
      <c r="E19" s="2">
        <f aca="true" t="shared" si="1" ref="E19:E42">IF(D19&gt;C19,(C19-D19)*(1-$D$13),C19-D19)</f>
        <v>110</v>
      </c>
      <c r="F19" s="2">
        <f>E19+(F18*(1+$D$8))</f>
        <v>130.4</v>
      </c>
      <c r="G19" s="2"/>
      <c r="H19" s="2"/>
    </row>
    <row r="20" spans="1:8" ht="12.75">
      <c r="A20">
        <f aca="true" t="shared" si="2" ref="A20:A32">A19+1</f>
        <v>3</v>
      </c>
      <c r="B20" s="2">
        <f aca="true" t="shared" si="3" ref="B20:B42">B19*(1+$D$6)</f>
        <v>68958.5</v>
      </c>
      <c r="C20" s="2">
        <f aca="true" t="shared" si="4" ref="C20:C42">C19*(1+$D$7)</f>
        <v>5202</v>
      </c>
      <c r="D20" s="3">
        <f t="shared" si="0"/>
        <v>5000.2</v>
      </c>
      <c r="E20" s="2">
        <f t="shared" si="1"/>
        <v>201.80000000000018</v>
      </c>
      <c r="F20" s="2">
        <f aca="true" t="shared" si="5" ref="F20:F42">E20+(F19*(1+$D$8))</f>
        <v>334.8080000000002</v>
      </c>
      <c r="G20" s="2"/>
      <c r="H20" s="2"/>
    </row>
    <row r="21" spans="1:8" ht="12.75">
      <c r="A21">
        <f t="shared" si="2"/>
        <v>4</v>
      </c>
      <c r="B21" s="2">
        <f t="shared" si="3"/>
        <v>71027.255</v>
      </c>
      <c r="C21" s="2">
        <f t="shared" si="4"/>
        <v>5306.04</v>
      </c>
      <c r="D21" s="3">
        <f t="shared" si="0"/>
        <v>5010.604</v>
      </c>
      <c r="E21" s="2">
        <f t="shared" si="1"/>
        <v>295.4359999999997</v>
      </c>
      <c r="F21" s="2">
        <f t="shared" si="5"/>
        <v>636.9401599999999</v>
      </c>
      <c r="G21" s="2"/>
      <c r="H21" s="2"/>
    </row>
    <row r="22" spans="1:8" ht="12.75">
      <c r="A22">
        <f t="shared" si="2"/>
        <v>5</v>
      </c>
      <c r="B22" s="2">
        <f t="shared" si="3"/>
        <v>73158.07265</v>
      </c>
      <c r="C22" s="2">
        <f t="shared" si="4"/>
        <v>5412.1608</v>
      </c>
      <c r="D22" s="3">
        <f t="shared" si="0"/>
        <v>5021.21608</v>
      </c>
      <c r="E22" s="2">
        <f t="shared" si="1"/>
        <v>390.9447199999995</v>
      </c>
      <c r="F22" s="2">
        <f t="shared" si="5"/>
        <v>1040.6236831999995</v>
      </c>
      <c r="G22" s="2"/>
      <c r="H22" s="2"/>
    </row>
    <row r="23" spans="1:8" ht="12.75">
      <c r="A23">
        <f t="shared" si="2"/>
        <v>6</v>
      </c>
      <c r="B23" s="2">
        <f t="shared" si="3"/>
        <v>75352.8148295</v>
      </c>
      <c r="C23" s="2">
        <f t="shared" si="4"/>
        <v>5520.4040159999995</v>
      </c>
      <c r="D23" s="3">
        <f t="shared" si="0"/>
        <v>5032.0404016</v>
      </c>
      <c r="E23" s="2">
        <f t="shared" si="1"/>
        <v>488.3636143999993</v>
      </c>
      <c r="F23" s="2">
        <f t="shared" si="5"/>
        <v>1549.7997712639988</v>
      </c>
      <c r="G23" s="2"/>
      <c r="H23" s="2"/>
    </row>
    <row r="24" spans="1:8" ht="12.75">
      <c r="A24">
        <f t="shared" si="2"/>
        <v>7</v>
      </c>
      <c r="B24" s="2">
        <f t="shared" si="3"/>
        <v>77613.399274385</v>
      </c>
      <c r="C24" s="2">
        <f t="shared" si="4"/>
        <v>5630.81209632</v>
      </c>
      <c r="D24" s="3">
        <f t="shared" si="0"/>
        <v>5043.081209632</v>
      </c>
      <c r="E24" s="2">
        <f t="shared" si="1"/>
        <v>587.7308866880003</v>
      </c>
      <c r="F24" s="2">
        <f t="shared" si="5"/>
        <v>2168.526653377279</v>
      </c>
      <c r="G24" s="2"/>
      <c r="H24" s="2"/>
    </row>
    <row r="25" spans="1:8" ht="12.75">
      <c r="A25">
        <f t="shared" si="2"/>
        <v>8</v>
      </c>
      <c r="B25" s="2">
        <f t="shared" si="3"/>
        <v>79941.80125261655</v>
      </c>
      <c r="C25" s="2">
        <f t="shared" si="4"/>
        <v>5743.4283382464</v>
      </c>
      <c r="D25" s="3">
        <f t="shared" si="0"/>
        <v>5054.34283382464</v>
      </c>
      <c r="E25" s="2">
        <f t="shared" si="1"/>
        <v>689.0855044217597</v>
      </c>
      <c r="F25" s="2">
        <f t="shared" si="5"/>
        <v>2900.9826908665846</v>
      </c>
      <c r="G25" s="2"/>
      <c r="H25" s="2"/>
    </row>
    <row r="26" spans="1:8" ht="12.75">
      <c r="A26">
        <f t="shared" si="2"/>
        <v>9</v>
      </c>
      <c r="B26" s="2">
        <f t="shared" si="3"/>
        <v>82340.05529019506</v>
      </c>
      <c r="C26" s="2">
        <f t="shared" si="4"/>
        <v>5858.296905011328</v>
      </c>
      <c r="D26" s="3">
        <f t="shared" si="0"/>
        <v>5065.829690501133</v>
      </c>
      <c r="E26" s="2">
        <f t="shared" si="1"/>
        <v>792.4672145101949</v>
      </c>
      <c r="F26" s="2">
        <f t="shared" si="5"/>
        <v>3751.4695591941113</v>
      </c>
      <c r="G26" s="2"/>
      <c r="H26" s="2"/>
    </row>
    <row r="27" spans="1:8" ht="12.75">
      <c r="A27">
        <f t="shared" si="2"/>
        <v>10</v>
      </c>
      <c r="B27" s="2">
        <f t="shared" si="3"/>
        <v>84810.25694890092</v>
      </c>
      <c r="C27" s="2">
        <f t="shared" si="4"/>
        <v>5975.462843111554</v>
      </c>
      <c r="D27" s="3">
        <f t="shared" si="0"/>
        <v>5077.546284311155</v>
      </c>
      <c r="E27" s="2">
        <f t="shared" si="1"/>
        <v>897.9165588003989</v>
      </c>
      <c r="F27" s="2">
        <f t="shared" si="5"/>
        <v>4724.415509178392</v>
      </c>
      <c r="G27" s="2"/>
      <c r="H27" s="2"/>
    </row>
    <row r="28" spans="1:8" ht="12.75">
      <c r="A28">
        <f t="shared" si="2"/>
        <v>11</v>
      </c>
      <c r="B28" s="2">
        <f t="shared" si="3"/>
        <v>87354.56465736796</v>
      </c>
      <c r="C28" s="2">
        <f t="shared" si="4"/>
        <v>6094.972099973786</v>
      </c>
      <c r="D28" s="3">
        <f t="shared" si="0"/>
        <v>5089.497209997378</v>
      </c>
      <c r="E28" s="2">
        <f t="shared" si="1"/>
        <v>1005.4748899764072</v>
      </c>
      <c r="F28" s="2">
        <f t="shared" si="5"/>
        <v>5824.378709338367</v>
      </c>
      <c r="G28" s="2"/>
      <c r="H28" s="2"/>
    </row>
    <row r="29" spans="1:8" ht="12.75">
      <c r="A29">
        <f t="shared" si="2"/>
        <v>12</v>
      </c>
      <c r="B29" s="2">
        <f t="shared" si="3"/>
        <v>89975.20159708899</v>
      </c>
      <c r="C29" s="2">
        <f t="shared" si="4"/>
        <v>6216.871541973262</v>
      </c>
      <c r="D29" s="3">
        <f t="shared" si="0"/>
        <v>5101.687154197326</v>
      </c>
      <c r="E29" s="2">
        <f t="shared" si="1"/>
        <v>1115.1843877759356</v>
      </c>
      <c r="F29" s="2">
        <f t="shared" si="5"/>
        <v>7056.05067130107</v>
      </c>
      <c r="G29" s="2"/>
      <c r="H29" s="2"/>
    </row>
    <row r="30" spans="1:8" ht="12.75">
      <c r="A30">
        <f t="shared" si="2"/>
        <v>13</v>
      </c>
      <c r="B30" s="2">
        <f t="shared" si="3"/>
        <v>92674.45764500166</v>
      </c>
      <c r="C30" s="2">
        <f t="shared" si="4"/>
        <v>6341.208972812727</v>
      </c>
      <c r="D30" s="3">
        <f t="shared" si="0"/>
        <v>5114.120897281273</v>
      </c>
      <c r="E30" s="2">
        <f t="shared" si="1"/>
        <v>1227.0880755314538</v>
      </c>
      <c r="F30" s="2">
        <f t="shared" si="5"/>
        <v>8424.259760258545</v>
      </c>
      <c r="G30" s="2"/>
      <c r="H30" s="2"/>
    </row>
    <row r="31" spans="1:8" ht="12.75">
      <c r="A31">
        <f t="shared" si="2"/>
        <v>14</v>
      </c>
      <c r="B31" s="2">
        <f t="shared" si="3"/>
        <v>95454.6913743517</v>
      </c>
      <c r="C31" s="2">
        <f t="shared" si="4"/>
        <v>6468.033152268981</v>
      </c>
      <c r="D31" s="3">
        <f t="shared" si="0"/>
        <v>5126.803315226898</v>
      </c>
      <c r="E31" s="2">
        <f t="shared" si="1"/>
        <v>1341.229837042083</v>
      </c>
      <c r="F31" s="2">
        <f t="shared" si="5"/>
        <v>9933.974792505798</v>
      </c>
      <c r="G31" s="2"/>
      <c r="H31" s="2"/>
    </row>
    <row r="32" spans="1:8" ht="12.75">
      <c r="A32">
        <f t="shared" si="2"/>
        <v>15</v>
      </c>
      <c r="B32" s="2">
        <f t="shared" si="3"/>
        <v>98318.33211558226</v>
      </c>
      <c r="C32" s="2">
        <f t="shared" si="4"/>
        <v>6597.393815314361</v>
      </c>
      <c r="D32" s="3">
        <f t="shared" si="0"/>
        <v>5139.739381531436</v>
      </c>
      <c r="E32" s="2">
        <f t="shared" si="1"/>
        <v>1457.6544337829246</v>
      </c>
      <c r="F32" s="2">
        <f t="shared" si="5"/>
        <v>11590.308722138838</v>
      </c>
      <c r="G32" s="2"/>
      <c r="H32" s="2"/>
    </row>
    <row r="33" spans="1:8" ht="12.75">
      <c r="A33">
        <f aca="true" t="shared" si="6" ref="A33:A42">A32+1</f>
        <v>16</v>
      </c>
      <c r="B33" s="2">
        <f>B32*(1+$D$6)</f>
        <v>101267.88207904973</v>
      </c>
      <c r="C33" s="2">
        <f>C32*(1+$D$7)</f>
        <v>6729.341691620648</v>
      </c>
      <c r="D33" s="3">
        <f t="shared" si="0"/>
        <v>5152.934169162065</v>
      </c>
      <c r="E33" s="2">
        <f>IF(D33&gt;C33,(C33-D33)*(1-$D$13),C33-D33)</f>
        <v>1576.4075224585831</v>
      </c>
      <c r="F33" s="2">
        <f t="shared" si="5"/>
        <v>13398.522419040199</v>
      </c>
      <c r="G33" s="2"/>
      <c r="H33" s="2"/>
    </row>
    <row r="34" spans="1:8" ht="12.75">
      <c r="A34">
        <f t="shared" si="6"/>
        <v>17</v>
      </c>
      <c r="B34" s="2">
        <f>B33*(1+$D$6)</f>
        <v>104305.91854142123</v>
      </c>
      <c r="C34" s="2">
        <f>C33*(1+$D$7)</f>
        <v>6863.928525453061</v>
      </c>
      <c r="D34" s="3">
        <f t="shared" si="0"/>
        <v>5166.392852545307</v>
      </c>
      <c r="E34" s="2">
        <f>IF(D34&gt;C34,(C34-D34)*(1-$D$13),C34-D34)</f>
        <v>1697.5356729077548</v>
      </c>
      <c r="F34" s="2">
        <f t="shared" si="5"/>
        <v>15364.028540328756</v>
      </c>
      <c r="G34" s="2"/>
      <c r="H34" s="2"/>
    </row>
    <row r="35" spans="1:8" ht="12.75">
      <c r="A35">
        <f t="shared" si="6"/>
        <v>18</v>
      </c>
      <c r="B35" s="2">
        <f>B34*(1+$D$6)</f>
        <v>107435.09609766386</v>
      </c>
      <c r="C35" s="2">
        <f>C34*(1+$D$7)</f>
        <v>7001.207095962122</v>
      </c>
      <c r="D35" s="3">
        <f t="shared" si="0"/>
        <v>5180.120709596213</v>
      </c>
      <c r="E35" s="2">
        <f>IF(D35&gt;C35,(C35-D35)*(1-$D$13),C35-D35)</f>
        <v>1821.0863863659097</v>
      </c>
      <c r="F35" s="2">
        <f t="shared" si="5"/>
        <v>17492.395497501242</v>
      </c>
      <c r="G35" s="2"/>
      <c r="H35" s="2"/>
    </row>
    <row r="36" spans="1:8" ht="12.75">
      <c r="A36">
        <f t="shared" si="6"/>
        <v>19</v>
      </c>
      <c r="B36" s="2">
        <f>B35*(1+$D$6)</f>
        <v>110658.14898059377</v>
      </c>
      <c r="C36" s="2">
        <f>C35*(1+$D$7)</f>
        <v>7141.231237881365</v>
      </c>
      <c r="D36" s="3">
        <f t="shared" si="0"/>
        <v>5194.123123788137</v>
      </c>
      <c r="E36" s="2">
        <f>IF(D36&gt;C36,(C36-D36)*(1-$D$13),C36-D36)</f>
        <v>1947.1081140932283</v>
      </c>
      <c r="F36" s="2">
        <f t="shared" si="5"/>
        <v>19789.351521544497</v>
      </c>
      <c r="G36" s="2"/>
      <c r="H36" s="2"/>
    </row>
    <row r="37" spans="1:8" ht="12.75">
      <c r="A37">
        <f t="shared" si="6"/>
        <v>20</v>
      </c>
      <c r="B37" s="2">
        <f>B36*(1+$D$6)</f>
        <v>113977.89345001159</v>
      </c>
      <c r="C37" s="2">
        <f>C36*(1+$D$7)</f>
        <v>7284.055862638992</v>
      </c>
      <c r="D37" s="3">
        <f t="shared" si="0"/>
        <v>5208.4055862639</v>
      </c>
      <c r="E37" s="2">
        <f>IF(D37&gt;C37,(C37-D37)*(1-$D$13),C37-D37)</f>
        <v>2075.6502763750923</v>
      </c>
      <c r="F37" s="2">
        <f t="shared" si="5"/>
        <v>22260.78882835048</v>
      </c>
      <c r="G37" s="2"/>
      <c r="H37" s="2"/>
    </row>
    <row r="38" spans="1:8" ht="12.75">
      <c r="A38">
        <f t="shared" si="6"/>
        <v>21</v>
      </c>
      <c r="B38" s="2">
        <f>B37*(1+$D$6)</f>
        <v>117397.23025351194</v>
      </c>
      <c r="C38" s="2">
        <f>C37*(1+$D$7)</f>
        <v>7429.736979891772</v>
      </c>
      <c r="D38" s="3">
        <f t="shared" si="0"/>
        <v>5222.973697989177</v>
      </c>
      <c r="E38" s="2">
        <f t="shared" si="1"/>
        <v>2206.763281902595</v>
      </c>
      <c r="F38" s="2">
        <f t="shared" si="5"/>
        <v>24912.767886820082</v>
      </c>
      <c r="G38" s="2"/>
      <c r="H38" s="2"/>
    </row>
    <row r="39" spans="1:8" ht="12.75">
      <c r="A39">
        <f t="shared" si="6"/>
        <v>22</v>
      </c>
      <c r="B39" s="2">
        <f t="shared" si="3"/>
        <v>120919.1471611173</v>
      </c>
      <c r="C39" s="2">
        <f t="shared" si="4"/>
        <v>7578.331719489607</v>
      </c>
      <c r="D39" s="3">
        <f t="shared" si="0"/>
        <v>5237.833171948961</v>
      </c>
      <c r="E39" s="2">
        <f t="shared" si="1"/>
        <v>2340.4985475406465</v>
      </c>
      <c r="F39" s="2">
        <f t="shared" si="5"/>
        <v>27751.52179209713</v>
      </c>
      <c r="G39" s="2"/>
      <c r="H39" s="2"/>
    </row>
    <row r="40" spans="1:8" ht="12.75">
      <c r="A40">
        <f t="shared" si="6"/>
        <v>23</v>
      </c>
      <c r="B40" s="2">
        <f t="shared" si="3"/>
        <v>124546.72157595083</v>
      </c>
      <c r="C40" s="2">
        <f t="shared" si="4"/>
        <v>7729.898353879399</v>
      </c>
      <c r="D40" s="3">
        <f t="shared" si="0"/>
        <v>5252.98983538794</v>
      </c>
      <c r="E40" s="2">
        <f t="shared" si="1"/>
        <v>2476.9085184914593</v>
      </c>
      <c r="F40" s="2">
        <f t="shared" si="5"/>
        <v>30783.46074643053</v>
      </c>
      <c r="G40" s="2"/>
      <c r="H40" s="2"/>
    </row>
    <row r="41" spans="1:8" ht="12.75">
      <c r="A41">
        <f t="shared" si="6"/>
        <v>24</v>
      </c>
      <c r="B41" s="2">
        <f t="shared" si="3"/>
        <v>128283.12322322936</v>
      </c>
      <c r="C41" s="2">
        <f t="shared" si="4"/>
        <v>7884.496320956987</v>
      </c>
      <c r="D41" s="3">
        <f t="shared" si="0"/>
        <v>5268.449632095699</v>
      </c>
      <c r="E41" s="2">
        <f t="shared" si="1"/>
        <v>2616.046688861288</v>
      </c>
      <c r="F41" s="2">
        <f t="shared" si="5"/>
        <v>34015.17665022043</v>
      </c>
      <c r="G41" s="2"/>
      <c r="H41" s="2"/>
    </row>
    <row r="42" spans="1:8" ht="12.75">
      <c r="A42">
        <f t="shared" si="6"/>
        <v>25</v>
      </c>
      <c r="B42" s="2">
        <f t="shared" si="3"/>
        <v>132131.61691992625</v>
      </c>
      <c r="C42" s="2">
        <f t="shared" si="4"/>
        <v>8042.186247376127</v>
      </c>
      <c r="D42" s="3">
        <f t="shared" si="0"/>
        <v>5284.218624737613</v>
      </c>
      <c r="E42" s="2">
        <f t="shared" si="1"/>
        <v>2757.9676226385136</v>
      </c>
      <c r="F42" s="2">
        <f t="shared" si="5"/>
        <v>37453.44780586335</v>
      </c>
      <c r="G42" s="2"/>
      <c r="H4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A2" sqref="A2"/>
    </sheetView>
  </sheetViews>
  <sheetFormatPr defaultColWidth="9.140625" defaultRowHeight="12.75"/>
  <cols>
    <col min="2" max="3" width="11.8515625" style="0" customWidth="1"/>
    <col min="4" max="4" width="10.421875" style="0" customWidth="1"/>
    <col min="6" max="6" width="11.421875" style="0" customWidth="1"/>
    <col min="10" max="10" width="11.57421875" style="0" customWidth="1"/>
    <col min="11" max="11" width="8.28125" style="0" customWidth="1"/>
  </cols>
  <sheetData>
    <row r="2" ht="12.75">
      <c r="A2" t="s">
        <v>20</v>
      </c>
    </row>
    <row r="3" spans="2:9" ht="12.75">
      <c r="B3" t="s">
        <v>1</v>
      </c>
      <c r="D3" s="8">
        <v>65000</v>
      </c>
      <c r="F3" t="s">
        <v>19</v>
      </c>
      <c r="G3" s="4">
        <f>(D4*52)/D3</f>
        <v>0.08</v>
      </c>
      <c r="I3" s="4"/>
    </row>
    <row r="4" spans="2:4" ht="12.75">
      <c r="B4" t="s">
        <v>2</v>
      </c>
      <c r="D4" s="8">
        <v>100</v>
      </c>
    </row>
    <row r="5" spans="2:4" ht="12.75">
      <c r="B5" t="s">
        <v>3</v>
      </c>
      <c r="D5" s="9">
        <v>0.08</v>
      </c>
    </row>
    <row r="6" spans="2:4" ht="12.75">
      <c r="B6" t="s">
        <v>17</v>
      </c>
      <c r="D6" s="9">
        <v>0.03</v>
      </c>
    </row>
    <row r="7" spans="2:4" ht="12.75">
      <c r="B7" t="s">
        <v>18</v>
      </c>
      <c r="D7" s="9">
        <v>0.02</v>
      </c>
    </row>
    <row r="8" spans="2:4" ht="12.75">
      <c r="B8" t="s">
        <v>24</v>
      </c>
      <c r="D8" s="9">
        <v>0.02</v>
      </c>
    </row>
    <row r="9" spans="2:4" ht="12.75">
      <c r="B9" t="s">
        <v>9</v>
      </c>
      <c r="D9" s="9">
        <v>0.06</v>
      </c>
    </row>
    <row r="10" spans="2:4" ht="12.75">
      <c r="B10" t="s">
        <v>11</v>
      </c>
      <c r="D10" s="9">
        <v>0.04</v>
      </c>
    </row>
    <row r="11" spans="2:4" ht="12.75">
      <c r="B11" t="s">
        <v>10</v>
      </c>
      <c r="D11" s="10">
        <v>2</v>
      </c>
    </row>
    <row r="12" spans="2:8" ht="12.75">
      <c r="B12" t="s">
        <v>5</v>
      </c>
      <c r="D12" s="8">
        <v>6500</v>
      </c>
      <c r="F12" s="5" t="s">
        <v>21</v>
      </c>
      <c r="G12" s="5"/>
      <c r="H12" s="5"/>
    </row>
    <row r="13" spans="2:4" ht="12.75">
      <c r="B13" t="s">
        <v>14</v>
      </c>
      <c r="D13" s="9">
        <v>0.43</v>
      </c>
    </row>
    <row r="14" ht="12.75">
      <c r="D14" s="1"/>
    </row>
    <row r="15" spans="2:11" ht="12.75">
      <c r="B15" t="s">
        <v>12</v>
      </c>
      <c r="D15" s="1">
        <f>(D3-D12)*D5</f>
        <v>4680</v>
      </c>
      <c r="J15" s="5" t="s">
        <v>22</v>
      </c>
      <c r="K15" s="5"/>
    </row>
    <row r="17" spans="1:12" ht="12.75">
      <c r="A17" t="s">
        <v>4</v>
      </c>
      <c r="B17" t="s">
        <v>6</v>
      </c>
      <c r="C17" t="s">
        <v>7</v>
      </c>
      <c r="D17" t="s">
        <v>8</v>
      </c>
      <c r="E17" t="s">
        <v>13</v>
      </c>
      <c r="F17" t="s">
        <v>25</v>
      </c>
      <c r="I17" t="s">
        <v>15</v>
      </c>
      <c r="J17" s="2">
        <f>(B37-B18)*0.5+F37</f>
        <v>42058.29190810758</v>
      </c>
      <c r="K17" s="6" t="s">
        <v>23</v>
      </c>
      <c r="L17" s="4">
        <f>J17/$D$12</f>
        <v>6.470506447401166</v>
      </c>
    </row>
    <row r="18" spans="1:12" ht="12.75">
      <c r="A18">
        <v>1</v>
      </c>
      <c r="B18" s="2">
        <f>D3</f>
        <v>65000</v>
      </c>
      <c r="C18" s="2">
        <f>D4*(52-$D$11)</f>
        <v>5000</v>
      </c>
      <c r="D18" s="3">
        <f>$D$15+C18*($D$9+$D$10)</f>
        <v>5180</v>
      </c>
      <c r="E18" s="2">
        <f>IF(D18&gt;C18,(C18-D18)*(1-$D$13),C18-D18)</f>
        <v>-102.60000000000001</v>
      </c>
      <c r="F18" s="2">
        <f>E18</f>
        <v>-102.60000000000001</v>
      </c>
      <c r="G18" s="2"/>
      <c r="H18" s="2"/>
      <c r="I18" t="s">
        <v>16</v>
      </c>
      <c r="J18" s="2">
        <f>(B42-B18)*0.5+F42</f>
        <v>64798.71536581277</v>
      </c>
      <c r="K18" s="6" t="s">
        <v>23</v>
      </c>
      <c r="L18" s="4">
        <f>J18/$D$12</f>
        <v>9.969033133201965</v>
      </c>
    </row>
    <row r="19" spans="1:8" ht="12.75">
      <c r="A19">
        <f>A18+1</f>
        <v>2</v>
      </c>
      <c r="B19" s="2">
        <f>B18*(1+$D$6)</f>
        <v>66950</v>
      </c>
      <c r="C19" s="2">
        <f>C18*(1+$D$7)</f>
        <v>5100</v>
      </c>
      <c r="D19" s="3">
        <f aca="true" t="shared" si="0" ref="D19:D42">$D$15+C19*($D$9+$D$10)</f>
        <v>5190</v>
      </c>
      <c r="E19" s="2">
        <f aca="true" t="shared" si="1" ref="E19:E42">IF(D19&gt;C19,(C19-D19)*(1-$D$13),C19-D19)</f>
        <v>-51.300000000000004</v>
      </c>
      <c r="F19" s="2">
        <f>E19+(F18*(1+$D$8))</f>
        <v>-155.95200000000003</v>
      </c>
      <c r="G19" s="2"/>
      <c r="H19" s="2"/>
    </row>
    <row r="20" spans="1:8" ht="12.75">
      <c r="A20">
        <f aca="true" t="shared" si="2" ref="A20:A42">A19+1</f>
        <v>3</v>
      </c>
      <c r="B20" s="2">
        <f aca="true" t="shared" si="3" ref="B20:B42">B19*(1+$D$6)</f>
        <v>68958.5</v>
      </c>
      <c r="C20" s="2">
        <f aca="true" t="shared" si="4" ref="C20:C42">C19*(1+$D$7)</f>
        <v>5202</v>
      </c>
      <c r="D20" s="3">
        <f t="shared" si="0"/>
        <v>5200.2</v>
      </c>
      <c r="E20" s="2">
        <f t="shared" si="1"/>
        <v>1.800000000000182</v>
      </c>
      <c r="F20" s="2">
        <f aca="true" t="shared" si="5" ref="F20:F42">E20+(F19*(1+$D$8))</f>
        <v>-157.27103999999986</v>
      </c>
      <c r="G20" s="2"/>
      <c r="H20" s="2"/>
    </row>
    <row r="21" spans="1:8" ht="12.75">
      <c r="A21">
        <f t="shared" si="2"/>
        <v>4</v>
      </c>
      <c r="B21" s="2">
        <f t="shared" si="3"/>
        <v>71027.255</v>
      </c>
      <c r="C21" s="2">
        <f t="shared" si="4"/>
        <v>5306.04</v>
      </c>
      <c r="D21" s="3">
        <f t="shared" si="0"/>
        <v>5210.604</v>
      </c>
      <c r="E21" s="2">
        <f t="shared" si="1"/>
        <v>95.4359999999997</v>
      </c>
      <c r="F21" s="2">
        <f t="shared" si="5"/>
        <v>-64.98046080000017</v>
      </c>
      <c r="G21" s="2"/>
      <c r="H21" s="2"/>
    </row>
    <row r="22" spans="1:8" ht="12.75">
      <c r="A22">
        <f t="shared" si="2"/>
        <v>5</v>
      </c>
      <c r="B22" s="2">
        <f t="shared" si="3"/>
        <v>73158.07265</v>
      </c>
      <c r="C22" s="2">
        <f t="shared" si="4"/>
        <v>5412.1608</v>
      </c>
      <c r="D22" s="3">
        <f t="shared" si="0"/>
        <v>5221.21608</v>
      </c>
      <c r="E22" s="2">
        <f t="shared" si="1"/>
        <v>190.9447199999995</v>
      </c>
      <c r="F22" s="2">
        <f t="shared" si="5"/>
        <v>124.66464998399933</v>
      </c>
      <c r="G22" s="2"/>
      <c r="H22" s="2"/>
    </row>
    <row r="23" spans="1:8" ht="12.75">
      <c r="A23">
        <f t="shared" si="2"/>
        <v>6</v>
      </c>
      <c r="B23" s="2">
        <f t="shared" si="3"/>
        <v>75352.8148295</v>
      </c>
      <c r="C23" s="2">
        <f t="shared" si="4"/>
        <v>5520.4040159999995</v>
      </c>
      <c r="D23" s="3">
        <f t="shared" si="0"/>
        <v>5232.0404016</v>
      </c>
      <c r="E23" s="2">
        <f t="shared" si="1"/>
        <v>288.3636143999993</v>
      </c>
      <c r="F23" s="2">
        <f t="shared" si="5"/>
        <v>415.5215573836786</v>
      </c>
      <c r="G23" s="2"/>
      <c r="H23" s="2"/>
    </row>
    <row r="24" spans="1:8" ht="12.75">
      <c r="A24">
        <f t="shared" si="2"/>
        <v>7</v>
      </c>
      <c r="B24" s="2">
        <f t="shared" si="3"/>
        <v>77613.399274385</v>
      </c>
      <c r="C24" s="2">
        <f t="shared" si="4"/>
        <v>5630.81209632</v>
      </c>
      <c r="D24" s="3">
        <f t="shared" si="0"/>
        <v>5243.081209632</v>
      </c>
      <c r="E24" s="2">
        <f t="shared" si="1"/>
        <v>387.7308866880003</v>
      </c>
      <c r="F24" s="2">
        <f t="shared" si="5"/>
        <v>811.5628752193525</v>
      </c>
      <c r="G24" s="2"/>
      <c r="H24" s="2"/>
    </row>
    <row r="25" spans="1:8" ht="12.75">
      <c r="A25">
        <f t="shared" si="2"/>
        <v>8</v>
      </c>
      <c r="B25" s="2">
        <f t="shared" si="3"/>
        <v>79941.80125261655</v>
      </c>
      <c r="C25" s="2">
        <f t="shared" si="4"/>
        <v>5743.4283382464</v>
      </c>
      <c r="D25" s="3">
        <f t="shared" si="0"/>
        <v>5254.34283382464</v>
      </c>
      <c r="E25" s="2">
        <f t="shared" si="1"/>
        <v>489.08550442175965</v>
      </c>
      <c r="F25" s="2">
        <f t="shared" si="5"/>
        <v>1316.8796371454991</v>
      </c>
      <c r="G25" s="2"/>
      <c r="H25" s="2"/>
    </row>
    <row r="26" spans="1:8" ht="12.75">
      <c r="A26">
        <f t="shared" si="2"/>
        <v>9</v>
      </c>
      <c r="B26" s="2">
        <f t="shared" si="3"/>
        <v>82340.05529019506</v>
      </c>
      <c r="C26" s="2">
        <f t="shared" si="4"/>
        <v>5858.296905011328</v>
      </c>
      <c r="D26" s="3">
        <f t="shared" si="0"/>
        <v>5265.829690501133</v>
      </c>
      <c r="E26" s="2">
        <f t="shared" si="1"/>
        <v>592.4672145101949</v>
      </c>
      <c r="F26" s="2">
        <f t="shared" si="5"/>
        <v>1935.684444398604</v>
      </c>
      <c r="G26" s="2"/>
      <c r="H26" s="2"/>
    </row>
    <row r="27" spans="1:8" ht="12.75">
      <c r="A27">
        <f t="shared" si="2"/>
        <v>10</v>
      </c>
      <c r="B27" s="2">
        <f t="shared" si="3"/>
        <v>84810.25694890092</v>
      </c>
      <c r="C27" s="2">
        <f t="shared" si="4"/>
        <v>5975.462843111554</v>
      </c>
      <c r="D27" s="3">
        <f t="shared" si="0"/>
        <v>5277.546284311155</v>
      </c>
      <c r="E27" s="2">
        <f t="shared" si="1"/>
        <v>697.9165588003989</v>
      </c>
      <c r="F27" s="2">
        <f t="shared" si="5"/>
        <v>2672.314692086975</v>
      </c>
      <c r="G27" s="2"/>
      <c r="H27" s="2"/>
    </row>
    <row r="28" spans="1:8" ht="12.75">
      <c r="A28">
        <f t="shared" si="2"/>
        <v>11</v>
      </c>
      <c r="B28" s="2">
        <f t="shared" si="3"/>
        <v>87354.56465736796</v>
      </c>
      <c r="C28" s="2">
        <f t="shared" si="4"/>
        <v>6094.972099973786</v>
      </c>
      <c r="D28" s="3">
        <f t="shared" si="0"/>
        <v>5289.497209997378</v>
      </c>
      <c r="E28" s="2">
        <f t="shared" si="1"/>
        <v>805.4748899764072</v>
      </c>
      <c r="F28" s="2">
        <f t="shared" si="5"/>
        <v>3531.2358759051217</v>
      </c>
      <c r="G28" s="2"/>
      <c r="H28" s="2"/>
    </row>
    <row r="29" spans="1:8" ht="12.75">
      <c r="A29">
        <f t="shared" si="2"/>
        <v>12</v>
      </c>
      <c r="B29" s="2">
        <f t="shared" si="3"/>
        <v>89975.20159708899</v>
      </c>
      <c r="C29" s="2">
        <f t="shared" si="4"/>
        <v>6216.871541973262</v>
      </c>
      <c r="D29" s="3">
        <f t="shared" si="0"/>
        <v>5301.687154197326</v>
      </c>
      <c r="E29" s="2">
        <f t="shared" si="1"/>
        <v>915.1843877759356</v>
      </c>
      <c r="F29" s="2">
        <f t="shared" si="5"/>
        <v>4517.04498119916</v>
      </c>
      <c r="G29" s="2"/>
      <c r="H29" s="2"/>
    </row>
    <row r="30" spans="1:8" ht="12.75">
      <c r="A30">
        <f t="shared" si="2"/>
        <v>13</v>
      </c>
      <c r="B30" s="2">
        <f t="shared" si="3"/>
        <v>92674.45764500166</v>
      </c>
      <c r="C30" s="2">
        <f t="shared" si="4"/>
        <v>6341.208972812727</v>
      </c>
      <c r="D30" s="3">
        <f t="shared" si="0"/>
        <v>5314.120897281273</v>
      </c>
      <c r="E30" s="2">
        <f t="shared" si="1"/>
        <v>1027.0880755314538</v>
      </c>
      <c r="F30" s="2">
        <f t="shared" si="5"/>
        <v>5634.473956354597</v>
      </c>
      <c r="G30" s="2"/>
      <c r="H30" s="2"/>
    </row>
    <row r="31" spans="1:8" ht="12.75">
      <c r="A31">
        <f t="shared" si="2"/>
        <v>14</v>
      </c>
      <c r="B31" s="2">
        <f t="shared" si="3"/>
        <v>95454.6913743517</v>
      </c>
      <c r="C31" s="2">
        <f t="shared" si="4"/>
        <v>6468.033152268981</v>
      </c>
      <c r="D31" s="3">
        <f t="shared" si="0"/>
        <v>5326.803315226898</v>
      </c>
      <c r="E31" s="2">
        <f t="shared" si="1"/>
        <v>1141.229837042083</v>
      </c>
      <c r="F31" s="2">
        <f t="shared" si="5"/>
        <v>6888.393272523773</v>
      </c>
      <c r="G31" s="2"/>
      <c r="H31" s="2"/>
    </row>
    <row r="32" spans="1:8" ht="12.75">
      <c r="A32">
        <f t="shared" si="2"/>
        <v>15</v>
      </c>
      <c r="B32" s="2">
        <f t="shared" si="3"/>
        <v>98318.33211558226</v>
      </c>
      <c r="C32" s="2">
        <f t="shared" si="4"/>
        <v>6597.393815314361</v>
      </c>
      <c r="D32" s="3">
        <f t="shared" si="0"/>
        <v>5339.739381531436</v>
      </c>
      <c r="E32" s="2">
        <f t="shared" si="1"/>
        <v>1257.6544337829246</v>
      </c>
      <c r="F32" s="2">
        <f t="shared" si="5"/>
        <v>8283.815571757172</v>
      </c>
      <c r="G32" s="2"/>
      <c r="H32" s="2"/>
    </row>
    <row r="33" spans="1:8" ht="12.75">
      <c r="A33">
        <f t="shared" si="2"/>
        <v>16</v>
      </c>
      <c r="B33" s="2">
        <f t="shared" si="3"/>
        <v>101267.88207904973</v>
      </c>
      <c r="C33" s="2">
        <f t="shared" si="4"/>
        <v>6729.341691620648</v>
      </c>
      <c r="D33" s="3">
        <f t="shared" si="0"/>
        <v>5352.934169162065</v>
      </c>
      <c r="E33" s="2">
        <f t="shared" si="1"/>
        <v>1376.4075224585831</v>
      </c>
      <c r="F33" s="2">
        <f t="shared" si="5"/>
        <v>9825.899405650898</v>
      </c>
      <c r="G33" s="2"/>
      <c r="H33" s="2"/>
    </row>
    <row r="34" spans="1:8" ht="12.75">
      <c r="A34">
        <f t="shared" si="2"/>
        <v>17</v>
      </c>
      <c r="B34" s="2">
        <f t="shared" si="3"/>
        <v>104305.91854142123</v>
      </c>
      <c r="C34" s="2">
        <f t="shared" si="4"/>
        <v>6863.928525453061</v>
      </c>
      <c r="D34" s="3">
        <f t="shared" si="0"/>
        <v>5366.392852545307</v>
      </c>
      <c r="E34" s="2">
        <f t="shared" si="1"/>
        <v>1497.5356729077548</v>
      </c>
      <c r="F34" s="2">
        <f t="shared" si="5"/>
        <v>11519.953066671671</v>
      </c>
      <c r="G34" s="2"/>
      <c r="H34" s="2"/>
    </row>
    <row r="35" spans="1:8" ht="12.75">
      <c r="A35">
        <f t="shared" si="2"/>
        <v>18</v>
      </c>
      <c r="B35" s="2">
        <f t="shared" si="3"/>
        <v>107435.09609766386</v>
      </c>
      <c r="C35" s="2">
        <f t="shared" si="4"/>
        <v>7001.207095962122</v>
      </c>
      <c r="D35" s="3">
        <f t="shared" si="0"/>
        <v>5380.120709596213</v>
      </c>
      <c r="E35" s="2">
        <f t="shared" si="1"/>
        <v>1621.0863863659097</v>
      </c>
      <c r="F35" s="2">
        <f t="shared" si="5"/>
        <v>13371.438514371013</v>
      </c>
      <c r="G35" s="2"/>
      <c r="H35" s="2"/>
    </row>
    <row r="36" spans="1:8" ht="12.75">
      <c r="A36">
        <f t="shared" si="2"/>
        <v>19</v>
      </c>
      <c r="B36" s="2">
        <f t="shared" si="3"/>
        <v>110658.14898059377</v>
      </c>
      <c r="C36" s="2">
        <f t="shared" si="4"/>
        <v>7141.231237881365</v>
      </c>
      <c r="D36" s="3">
        <f t="shared" si="0"/>
        <v>5394.123123788137</v>
      </c>
      <c r="E36" s="2">
        <f t="shared" si="1"/>
        <v>1747.1081140932283</v>
      </c>
      <c r="F36" s="2">
        <f t="shared" si="5"/>
        <v>15385.975398751663</v>
      </c>
      <c r="G36" s="2"/>
      <c r="H36" s="2"/>
    </row>
    <row r="37" spans="1:8" ht="12.75">
      <c r="A37">
        <f t="shared" si="2"/>
        <v>20</v>
      </c>
      <c r="B37" s="2">
        <f t="shared" si="3"/>
        <v>113977.89345001159</v>
      </c>
      <c r="C37" s="2">
        <f t="shared" si="4"/>
        <v>7284.055862638992</v>
      </c>
      <c r="D37" s="3">
        <f t="shared" si="0"/>
        <v>5408.4055862639</v>
      </c>
      <c r="E37" s="2">
        <f t="shared" si="1"/>
        <v>1875.6502763750923</v>
      </c>
      <c r="F37" s="2">
        <f t="shared" si="5"/>
        <v>17569.34518310179</v>
      </c>
      <c r="G37" s="2"/>
      <c r="H37" s="2"/>
    </row>
    <row r="38" spans="1:8" ht="12.75">
      <c r="A38">
        <f t="shared" si="2"/>
        <v>21</v>
      </c>
      <c r="B38" s="2">
        <f>B37*(1+$D$6)</f>
        <v>117397.23025351194</v>
      </c>
      <c r="C38" s="2">
        <f>C37*(1+$D$7)</f>
        <v>7429.736979891772</v>
      </c>
      <c r="D38" s="3">
        <f t="shared" si="0"/>
        <v>5422.973697989177</v>
      </c>
      <c r="E38" s="2">
        <f t="shared" si="1"/>
        <v>2006.7632819025948</v>
      </c>
      <c r="F38" s="2">
        <f t="shared" si="5"/>
        <v>19927.495368666416</v>
      </c>
      <c r="G38" s="2"/>
      <c r="H38" s="2"/>
    </row>
    <row r="39" spans="1:8" ht="12.75">
      <c r="A39">
        <f t="shared" si="2"/>
        <v>22</v>
      </c>
      <c r="B39" s="2">
        <f t="shared" si="3"/>
        <v>120919.1471611173</v>
      </c>
      <c r="C39" s="2">
        <f t="shared" si="4"/>
        <v>7578.331719489607</v>
      </c>
      <c r="D39" s="3">
        <f t="shared" si="0"/>
        <v>5437.833171948961</v>
      </c>
      <c r="E39" s="2">
        <f t="shared" si="1"/>
        <v>2140.4985475406465</v>
      </c>
      <c r="F39" s="2">
        <f t="shared" si="5"/>
        <v>22466.543823580392</v>
      </c>
      <c r="G39" s="2"/>
      <c r="H39" s="2"/>
    </row>
    <row r="40" spans="1:8" ht="12.75">
      <c r="A40">
        <f t="shared" si="2"/>
        <v>23</v>
      </c>
      <c r="B40" s="2">
        <f t="shared" si="3"/>
        <v>124546.72157595083</v>
      </c>
      <c r="C40" s="2">
        <f t="shared" si="4"/>
        <v>7729.898353879399</v>
      </c>
      <c r="D40" s="3">
        <f t="shared" si="0"/>
        <v>5452.98983538794</v>
      </c>
      <c r="E40" s="2">
        <f t="shared" si="1"/>
        <v>2276.9085184914593</v>
      </c>
      <c r="F40" s="2">
        <f t="shared" si="5"/>
        <v>25192.78321854346</v>
      </c>
      <c r="G40" s="2"/>
      <c r="H40" s="2"/>
    </row>
    <row r="41" spans="1:8" ht="12.75">
      <c r="A41">
        <f t="shared" si="2"/>
        <v>24</v>
      </c>
      <c r="B41" s="2">
        <f t="shared" si="3"/>
        <v>128283.12322322936</v>
      </c>
      <c r="C41" s="2">
        <f t="shared" si="4"/>
        <v>7884.496320956987</v>
      </c>
      <c r="D41" s="3">
        <f t="shared" si="0"/>
        <v>5468.449632095699</v>
      </c>
      <c r="E41" s="2">
        <f t="shared" si="1"/>
        <v>2416.046688861288</v>
      </c>
      <c r="F41" s="2">
        <f t="shared" si="5"/>
        <v>28112.68557177562</v>
      </c>
      <c r="G41" s="2"/>
      <c r="H41" s="2"/>
    </row>
    <row r="42" spans="1:8" ht="12.75">
      <c r="A42">
        <f t="shared" si="2"/>
        <v>25</v>
      </c>
      <c r="B42" s="2">
        <f t="shared" si="3"/>
        <v>132131.61691992625</v>
      </c>
      <c r="C42" s="2">
        <f t="shared" si="4"/>
        <v>8042.186247376127</v>
      </c>
      <c r="D42" s="3">
        <f t="shared" si="0"/>
        <v>5484.218624737613</v>
      </c>
      <c r="E42" s="2">
        <f t="shared" si="1"/>
        <v>2557.9676226385136</v>
      </c>
      <c r="F42" s="2">
        <f t="shared" si="5"/>
        <v>31232.906905849646</v>
      </c>
      <c r="G42" s="2"/>
      <c r="H4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1.7109375" style="0" customWidth="1"/>
    <col min="4" max="4" width="10.421875" style="0" customWidth="1"/>
    <col min="5" max="5" width="10.00390625" style="0" customWidth="1"/>
    <col min="6" max="6" width="11.140625" style="0" customWidth="1"/>
    <col min="10" max="10" width="12.57421875" style="0" customWidth="1"/>
  </cols>
  <sheetData>
    <row r="2" ht="12.75">
      <c r="A2" t="s">
        <v>26</v>
      </c>
    </row>
    <row r="3" spans="2:9" ht="12.75">
      <c r="B3" t="s">
        <v>1</v>
      </c>
      <c r="D3" s="8">
        <v>65000</v>
      </c>
      <c r="F3" t="s">
        <v>19</v>
      </c>
      <c r="G3" s="4">
        <f>(D4*52)/D3</f>
        <v>0.1</v>
      </c>
      <c r="I3" s="7" t="s">
        <v>31</v>
      </c>
    </row>
    <row r="4" spans="2:6" ht="12.75">
      <c r="B4" t="s">
        <v>2</v>
      </c>
      <c r="D4" s="8">
        <v>125</v>
      </c>
      <c r="F4" s="7" t="s">
        <v>30</v>
      </c>
    </row>
    <row r="5" spans="2:4" ht="12.75">
      <c r="B5" t="s">
        <v>3</v>
      </c>
      <c r="D5" s="9">
        <v>0.08</v>
      </c>
    </row>
    <row r="6" spans="2:6" ht="12.75">
      <c r="B6" t="s">
        <v>17</v>
      </c>
      <c r="D6" s="9">
        <v>0.01</v>
      </c>
      <c r="F6" s="5" t="s">
        <v>28</v>
      </c>
    </row>
    <row r="7" spans="2:4" ht="12.75">
      <c r="B7" t="s">
        <v>18</v>
      </c>
      <c r="D7" s="9">
        <v>0.02</v>
      </c>
    </row>
    <row r="8" spans="2:4" ht="12.75">
      <c r="B8" t="s">
        <v>24</v>
      </c>
      <c r="D8" s="9">
        <v>0.02</v>
      </c>
    </row>
    <row r="9" spans="2:4" ht="12.75">
      <c r="B9" t="s">
        <v>9</v>
      </c>
      <c r="D9" s="9">
        <v>0.06</v>
      </c>
    </row>
    <row r="10" spans="2:4" ht="12.75">
      <c r="B10" t="s">
        <v>11</v>
      </c>
      <c r="D10" s="9">
        <v>0.04</v>
      </c>
    </row>
    <row r="11" spans="2:4" ht="12.75">
      <c r="B11" t="s">
        <v>10</v>
      </c>
      <c r="D11" s="10">
        <v>2</v>
      </c>
    </row>
    <row r="12" spans="2:4" ht="12.75">
      <c r="B12" t="s">
        <v>5</v>
      </c>
      <c r="D12" s="8">
        <v>9000</v>
      </c>
    </row>
    <row r="13" spans="2:4" ht="12.75">
      <c r="B13" t="s">
        <v>14</v>
      </c>
      <c r="D13" s="9">
        <v>0.43</v>
      </c>
    </row>
    <row r="14" ht="12.75">
      <c r="D14" s="1"/>
    </row>
    <row r="15" spans="2:10" ht="12.75">
      <c r="B15" t="s">
        <v>12</v>
      </c>
      <c r="D15" s="1">
        <f>(D3-D12)*D5</f>
        <v>4480</v>
      </c>
      <c r="J15" s="5" t="s">
        <v>29</v>
      </c>
    </row>
    <row r="17" spans="1:12" ht="12.75">
      <c r="A17" t="s">
        <v>4</v>
      </c>
      <c r="B17" t="s">
        <v>6</v>
      </c>
      <c r="C17" t="s">
        <v>7</v>
      </c>
      <c r="D17" t="s">
        <v>8</v>
      </c>
      <c r="E17" t="s">
        <v>13</v>
      </c>
      <c r="F17" t="s">
        <v>25</v>
      </c>
      <c r="I17" t="s">
        <v>15</v>
      </c>
      <c r="J17" s="2">
        <f>(B37-B18)*0.5+F37</f>
        <v>61802.58109964076</v>
      </c>
      <c r="K17" s="6" t="s">
        <v>23</v>
      </c>
      <c r="L17" s="4">
        <f>J17/$D$12</f>
        <v>6.86695345551564</v>
      </c>
    </row>
    <row r="18" spans="1:12" ht="12.75">
      <c r="A18">
        <v>1</v>
      </c>
      <c r="B18" s="2">
        <f>D3</f>
        <v>65000</v>
      </c>
      <c r="C18" s="2">
        <f>D4*(52-$D$11)</f>
        <v>6250</v>
      </c>
      <c r="D18" s="3">
        <f>$D$15+C18*($D$9+$D$10)</f>
        <v>5105</v>
      </c>
      <c r="E18" s="2">
        <f>IF(D18&gt;C18,(C18-D18)*(1-$D$13),C18-D18)</f>
        <v>1145</v>
      </c>
      <c r="F18" s="2">
        <f>E18</f>
        <v>1145</v>
      </c>
      <c r="G18" s="2"/>
      <c r="H18" s="2"/>
      <c r="I18" t="s">
        <v>16</v>
      </c>
      <c r="J18" s="2">
        <f>(B42-B18)*0.5+F42</f>
        <v>91457.12152464136</v>
      </c>
      <c r="K18" s="6" t="s">
        <v>23</v>
      </c>
      <c r="L18" s="4">
        <f>J18/$D$12</f>
        <v>10.161902391626818</v>
      </c>
    </row>
    <row r="19" spans="1:8" ht="12.75">
      <c r="A19">
        <f>A18+1</f>
        <v>2</v>
      </c>
      <c r="B19" s="2">
        <f>B18*(1+$D$6)</f>
        <v>65650</v>
      </c>
      <c r="C19" s="2">
        <f>C18*(1+$D$7)</f>
        <v>6375</v>
      </c>
      <c r="D19" s="3">
        <f aca="true" t="shared" si="0" ref="D19:D42">$D$15+C19*($D$9+$D$10)</f>
        <v>5117.5</v>
      </c>
      <c r="E19" s="2">
        <f aca="true" t="shared" si="1" ref="E19:E42">IF(D19&gt;C19,(C19-D19)*(1-$D$13),C19-D19)</f>
        <v>1257.5</v>
      </c>
      <c r="F19" s="2">
        <f>E19+(F18*(1+$D$8))</f>
        <v>2425.4</v>
      </c>
      <c r="G19" s="2"/>
      <c r="H19" s="2"/>
    </row>
    <row r="20" spans="1:8" ht="12.75">
      <c r="A20">
        <f aca="true" t="shared" si="2" ref="A20:A32">A19+1</f>
        <v>3</v>
      </c>
      <c r="B20" s="2">
        <f aca="true" t="shared" si="3" ref="B20:B42">B19*(1+$D$6)</f>
        <v>66306.5</v>
      </c>
      <c r="C20" s="2">
        <f aca="true" t="shared" si="4" ref="C20:C42">C19*(1+$D$7)</f>
        <v>6502.5</v>
      </c>
      <c r="D20" s="3">
        <f t="shared" si="0"/>
        <v>5130.25</v>
      </c>
      <c r="E20" s="2">
        <f t="shared" si="1"/>
        <v>1372.25</v>
      </c>
      <c r="F20" s="2">
        <f aca="true" t="shared" si="5" ref="F20:F42">E20+(F19*(1+$D$8))</f>
        <v>3846.1580000000004</v>
      </c>
      <c r="G20" s="2"/>
      <c r="H20" s="2"/>
    </row>
    <row r="21" spans="1:8" ht="12.75">
      <c r="A21">
        <f t="shared" si="2"/>
        <v>4</v>
      </c>
      <c r="B21" s="2">
        <f t="shared" si="3"/>
        <v>66969.565</v>
      </c>
      <c r="C21" s="2">
        <f t="shared" si="4"/>
        <v>6632.55</v>
      </c>
      <c r="D21" s="3">
        <f t="shared" si="0"/>
        <v>5143.255</v>
      </c>
      <c r="E21" s="2">
        <f t="shared" si="1"/>
        <v>1489.295</v>
      </c>
      <c r="F21" s="2">
        <f t="shared" si="5"/>
        <v>5412.376160000001</v>
      </c>
      <c r="G21" s="2"/>
      <c r="H21" s="2"/>
    </row>
    <row r="22" spans="1:8" ht="12.75">
      <c r="A22">
        <f t="shared" si="2"/>
        <v>5</v>
      </c>
      <c r="B22" s="2">
        <f t="shared" si="3"/>
        <v>67639.26065</v>
      </c>
      <c r="C22" s="2">
        <f t="shared" si="4"/>
        <v>6765.201</v>
      </c>
      <c r="D22" s="3">
        <f t="shared" si="0"/>
        <v>5156.5201</v>
      </c>
      <c r="E22" s="2">
        <f t="shared" si="1"/>
        <v>1608.6809000000003</v>
      </c>
      <c r="F22" s="2">
        <f t="shared" si="5"/>
        <v>7129.304583200001</v>
      </c>
      <c r="G22" s="2"/>
      <c r="H22" s="2"/>
    </row>
    <row r="23" spans="1:8" ht="12.75">
      <c r="A23">
        <f t="shared" si="2"/>
        <v>6</v>
      </c>
      <c r="B23" s="2">
        <f t="shared" si="3"/>
        <v>68315.6532565</v>
      </c>
      <c r="C23" s="2">
        <f t="shared" si="4"/>
        <v>6900.5050200000005</v>
      </c>
      <c r="D23" s="3">
        <f t="shared" si="0"/>
        <v>5170.050502</v>
      </c>
      <c r="E23" s="2">
        <f t="shared" si="1"/>
        <v>1730.4545180000005</v>
      </c>
      <c r="F23" s="2">
        <f t="shared" si="5"/>
        <v>9002.345192864002</v>
      </c>
      <c r="G23" s="2"/>
      <c r="H23" s="2"/>
    </row>
    <row r="24" spans="1:8" ht="12.75">
      <c r="A24">
        <f t="shared" si="2"/>
        <v>7</v>
      </c>
      <c r="B24" s="2">
        <f t="shared" si="3"/>
        <v>68998.809789065</v>
      </c>
      <c r="C24" s="2">
        <f t="shared" si="4"/>
        <v>7038.5151204</v>
      </c>
      <c r="D24" s="3">
        <f t="shared" si="0"/>
        <v>5183.85151204</v>
      </c>
      <c r="E24" s="2">
        <f t="shared" si="1"/>
        <v>1854.6636083600006</v>
      </c>
      <c r="F24" s="2">
        <f t="shared" si="5"/>
        <v>11037.055705081284</v>
      </c>
      <c r="G24" s="2"/>
      <c r="H24" s="2"/>
    </row>
    <row r="25" spans="1:8" ht="12.75">
      <c r="A25">
        <f t="shared" si="2"/>
        <v>8</v>
      </c>
      <c r="B25" s="2">
        <f t="shared" si="3"/>
        <v>69688.79788695564</v>
      </c>
      <c r="C25" s="2">
        <f t="shared" si="4"/>
        <v>7179.2854228080005</v>
      </c>
      <c r="D25" s="3">
        <f t="shared" si="0"/>
        <v>5197.9285422808</v>
      </c>
      <c r="E25" s="2">
        <f t="shared" si="1"/>
        <v>1981.3568805272007</v>
      </c>
      <c r="F25" s="2">
        <f t="shared" si="5"/>
        <v>13239.15369971011</v>
      </c>
      <c r="G25" s="2"/>
      <c r="H25" s="2"/>
    </row>
    <row r="26" spans="1:8" ht="12.75">
      <c r="A26">
        <f t="shared" si="2"/>
        <v>9</v>
      </c>
      <c r="B26" s="2">
        <f t="shared" si="3"/>
        <v>70385.6858658252</v>
      </c>
      <c r="C26" s="2">
        <f t="shared" si="4"/>
        <v>7322.871131264161</v>
      </c>
      <c r="D26" s="3">
        <f t="shared" si="0"/>
        <v>5212.287113126416</v>
      </c>
      <c r="E26" s="2">
        <f t="shared" si="1"/>
        <v>2110.5840181377444</v>
      </c>
      <c r="F26" s="2">
        <f t="shared" si="5"/>
        <v>15614.520791842056</v>
      </c>
      <c r="G26" s="2"/>
      <c r="H26" s="2"/>
    </row>
    <row r="27" spans="1:8" ht="12.75">
      <c r="A27">
        <f t="shared" si="2"/>
        <v>10</v>
      </c>
      <c r="B27" s="2">
        <f t="shared" si="3"/>
        <v>71089.54272448346</v>
      </c>
      <c r="C27" s="2">
        <f t="shared" si="4"/>
        <v>7469.328553889444</v>
      </c>
      <c r="D27" s="3">
        <f t="shared" si="0"/>
        <v>5226.9328553889445</v>
      </c>
      <c r="E27" s="2">
        <f t="shared" si="1"/>
        <v>2242.3956985004997</v>
      </c>
      <c r="F27" s="2">
        <f t="shared" si="5"/>
        <v>18169.2069061794</v>
      </c>
      <c r="G27" s="2"/>
      <c r="H27" s="2"/>
    </row>
    <row r="28" spans="1:8" ht="12.75">
      <c r="A28">
        <f t="shared" si="2"/>
        <v>11</v>
      </c>
      <c r="B28" s="2">
        <f t="shared" si="3"/>
        <v>71800.43815172829</v>
      </c>
      <c r="C28" s="2">
        <f t="shared" si="4"/>
        <v>7618.715124967233</v>
      </c>
      <c r="D28" s="3">
        <f t="shared" si="0"/>
        <v>5241.871512496724</v>
      </c>
      <c r="E28" s="2">
        <f t="shared" si="1"/>
        <v>2376.8436124705095</v>
      </c>
      <c r="F28" s="2">
        <f t="shared" si="5"/>
        <v>20909.434656773497</v>
      </c>
      <c r="G28" s="2"/>
      <c r="H28" s="2"/>
    </row>
    <row r="29" spans="1:8" ht="12.75">
      <c r="A29">
        <f t="shared" si="2"/>
        <v>12</v>
      </c>
      <c r="B29" s="2">
        <f t="shared" si="3"/>
        <v>72518.44253324557</v>
      </c>
      <c r="C29" s="2">
        <f t="shared" si="4"/>
        <v>7771.089427466578</v>
      </c>
      <c r="D29" s="3">
        <f t="shared" si="0"/>
        <v>5257.108942746658</v>
      </c>
      <c r="E29" s="2">
        <f t="shared" si="1"/>
        <v>2513.9804847199202</v>
      </c>
      <c r="F29" s="2">
        <f t="shared" si="5"/>
        <v>23841.603834628888</v>
      </c>
      <c r="G29" s="2"/>
      <c r="H29" s="2"/>
    </row>
    <row r="30" spans="1:8" ht="12.75">
      <c r="A30">
        <f t="shared" si="2"/>
        <v>13</v>
      </c>
      <c r="B30" s="2">
        <f t="shared" si="3"/>
        <v>73243.62695857802</v>
      </c>
      <c r="C30" s="2">
        <f t="shared" si="4"/>
        <v>7926.51121601591</v>
      </c>
      <c r="D30" s="3">
        <f t="shared" si="0"/>
        <v>5272.6511216015915</v>
      </c>
      <c r="E30" s="2">
        <f t="shared" si="1"/>
        <v>2653.860094414318</v>
      </c>
      <c r="F30" s="2">
        <f t="shared" si="5"/>
        <v>26972.296005735785</v>
      </c>
      <c r="G30" s="2"/>
      <c r="H30" s="2"/>
    </row>
    <row r="31" spans="1:8" ht="12.75">
      <c r="A31">
        <f t="shared" si="2"/>
        <v>14</v>
      </c>
      <c r="B31" s="2">
        <f t="shared" si="3"/>
        <v>73976.06322816381</v>
      </c>
      <c r="C31" s="2">
        <f t="shared" si="4"/>
        <v>8085.041440336228</v>
      </c>
      <c r="D31" s="3">
        <f t="shared" si="0"/>
        <v>5288.504144033623</v>
      </c>
      <c r="E31" s="2">
        <f t="shared" si="1"/>
        <v>2796.5372963026057</v>
      </c>
      <c r="F31" s="2">
        <f t="shared" si="5"/>
        <v>30308.279222153105</v>
      </c>
      <c r="G31" s="2"/>
      <c r="H31" s="2"/>
    </row>
    <row r="32" spans="1:8" ht="12.75">
      <c r="A32">
        <f t="shared" si="2"/>
        <v>15</v>
      </c>
      <c r="B32" s="2">
        <f t="shared" si="3"/>
        <v>74715.82386044545</v>
      </c>
      <c r="C32" s="2">
        <f t="shared" si="4"/>
        <v>8246.742269142953</v>
      </c>
      <c r="D32" s="3">
        <f t="shared" si="0"/>
        <v>5304.674226914295</v>
      </c>
      <c r="E32" s="2">
        <f t="shared" si="1"/>
        <v>2942.0680422286578</v>
      </c>
      <c r="F32" s="2">
        <f t="shared" si="5"/>
        <v>33856.51284882483</v>
      </c>
      <c r="G32" s="2"/>
      <c r="H32" s="2"/>
    </row>
    <row r="33" spans="1:8" ht="12.75">
      <c r="A33">
        <f aca="true" t="shared" si="6" ref="A33:A42">A32+1</f>
        <v>16</v>
      </c>
      <c r="B33" s="2">
        <f>B32*(1+$D$6)</f>
        <v>75462.98209904991</v>
      </c>
      <c r="C33" s="2">
        <f>C32*(1+$D$7)</f>
        <v>8411.677114525812</v>
      </c>
      <c r="D33" s="3">
        <f t="shared" si="0"/>
        <v>5321.167711452581</v>
      </c>
      <c r="E33" s="2">
        <f>IF(D33&gt;C33,(C33-D33)*(1-$D$13),C33-D33)</f>
        <v>3090.5094030732307</v>
      </c>
      <c r="F33" s="2">
        <f t="shared" si="5"/>
        <v>37624.152508874555</v>
      </c>
      <c r="G33" s="2"/>
      <c r="H33" s="2"/>
    </row>
    <row r="34" spans="1:8" ht="12.75">
      <c r="A34">
        <f t="shared" si="6"/>
        <v>17</v>
      </c>
      <c r="B34" s="2">
        <f>B33*(1+$D$6)</f>
        <v>76217.6119200404</v>
      </c>
      <c r="C34" s="2">
        <f>C33*(1+$D$7)</f>
        <v>8579.910656816328</v>
      </c>
      <c r="D34" s="3">
        <f t="shared" si="0"/>
        <v>5337.991065681633</v>
      </c>
      <c r="E34" s="2">
        <f>IF(D34&gt;C34,(C34-D34)*(1-$D$13),C34-D34)</f>
        <v>3241.919591134695</v>
      </c>
      <c r="F34" s="2">
        <f t="shared" si="5"/>
        <v>41618.555150186745</v>
      </c>
      <c r="G34" s="2"/>
      <c r="H34" s="2"/>
    </row>
    <row r="35" spans="1:8" ht="12.75">
      <c r="A35">
        <f t="shared" si="6"/>
        <v>18</v>
      </c>
      <c r="B35" s="2">
        <f>B34*(1+$D$6)</f>
        <v>76979.78803924081</v>
      </c>
      <c r="C35" s="2">
        <f>C34*(1+$D$7)</f>
        <v>8751.508869952655</v>
      </c>
      <c r="D35" s="3">
        <f t="shared" si="0"/>
        <v>5355.150886995266</v>
      </c>
      <c r="E35" s="2">
        <f>IF(D35&gt;C35,(C35-D35)*(1-$D$13),C35-D35)</f>
        <v>3396.357982957389</v>
      </c>
      <c r="F35" s="2">
        <f t="shared" si="5"/>
        <v>45847.28423614787</v>
      </c>
      <c r="G35" s="2"/>
      <c r="H35" s="2"/>
    </row>
    <row r="36" spans="1:8" ht="12.75">
      <c r="A36">
        <f t="shared" si="6"/>
        <v>19</v>
      </c>
      <c r="B36" s="2">
        <f>B35*(1+$D$6)</f>
        <v>77749.58591963322</v>
      </c>
      <c r="C36" s="2">
        <f>C35*(1+$D$7)</f>
        <v>8926.539047351709</v>
      </c>
      <c r="D36" s="3">
        <f t="shared" si="0"/>
        <v>5372.653904735171</v>
      </c>
      <c r="E36" s="2">
        <f>IF(D36&gt;C36,(C36-D36)*(1-$D$13),C36-D36)</f>
        <v>3553.8851426165384</v>
      </c>
      <c r="F36" s="2">
        <f t="shared" si="5"/>
        <v>50318.11506348736</v>
      </c>
      <c r="G36" s="2"/>
      <c r="H36" s="2"/>
    </row>
    <row r="37" spans="1:8" ht="12.75">
      <c r="A37">
        <f t="shared" si="6"/>
        <v>20</v>
      </c>
      <c r="B37" s="2">
        <f>B36*(1+$D$6)</f>
        <v>78527.08177882955</v>
      </c>
      <c r="C37" s="2">
        <f>C36*(1+$D$7)</f>
        <v>9105.069828298743</v>
      </c>
      <c r="D37" s="3">
        <f t="shared" si="0"/>
        <v>5390.506982829875</v>
      </c>
      <c r="E37" s="2">
        <f>IF(D37&gt;C37,(C37-D37)*(1-$D$13),C37-D37)</f>
        <v>3714.5628454688685</v>
      </c>
      <c r="F37" s="2">
        <f t="shared" si="5"/>
        <v>55039.04021022598</v>
      </c>
      <c r="G37" s="2"/>
      <c r="H37" s="2"/>
    </row>
    <row r="38" spans="1:8" ht="12.75">
      <c r="A38">
        <f t="shared" si="6"/>
        <v>21</v>
      </c>
      <c r="B38" s="2">
        <f>B37*(1+$D$6)</f>
        <v>79312.35259661786</v>
      </c>
      <c r="C38" s="2">
        <f>C37*(1+$D$7)</f>
        <v>9287.171224864718</v>
      </c>
      <c r="D38" s="3">
        <f>$D$15+C38*($D$9+$D$10)</f>
        <v>5408.717122486472</v>
      </c>
      <c r="E38" s="2">
        <f>IF(D38&gt;C38,(C38-D38)*(1-$D$13),C38-D38)</f>
        <v>3878.454102378246</v>
      </c>
      <c r="F38" s="2">
        <f>E38+(F37*(1+$D$8))</f>
        <v>60018.27511680875</v>
      </c>
      <c r="G38" s="2"/>
      <c r="H38" s="2"/>
    </row>
    <row r="39" spans="1:8" ht="12.75">
      <c r="A39">
        <f t="shared" si="6"/>
        <v>22</v>
      </c>
      <c r="B39" s="2">
        <f t="shared" si="3"/>
        <v>80105.47612258403</v>
      </c>
      <c r="C39" s="2">
        <f t="shared" si="4"/>
        <v>9472.914649362012</v>
      </c>
      <c r="D39" s="3">
        <f t="shared" si="0"/>
        <v>5427.291464936201</v>
      </c>
      <c r="E39" s="2">
        <f t="shared" si="1"/>
        <v>4045.623184425811</v>
      </c>
      <c r="F39" s="2">
        <f>E39+(F38*(1+$D$8))</f>
        <v>65264.263803570735</v>
      </c>
      <c r="G39" s="2"/>
      <c r="H39" s="2"/>
    </row>
    <row r="40" spans="1:8" ht="12.75">
      <c r="A40">
        <f t="shared" si="6"/>
        <v>23</v>
      </c>
      <c r="B40" s="2">
        <f t="shared" si="3"/>
        <v>80906.53088380987</v>
      </c>
      <c r="C40" s="2">
        <f t="shared" si="4"/>
        <v>9662.372942349253</v>
      </c>
      <c r="D40" s="3">
        <f t="shared" si="0"/>
        <v>5446.237294234926</v>
      </c>
      <c r="E40" s="2">
        <f t="shared" si="1"/>
        <v>4216.1356481143275</v>
      </c>
      <c r="F40" s="2">
        <f t="shared" si="5"/>
        <v>70785.68472775648</v>
      </c>
      <c r="G40" s="2"/>
      <c r="H40" s="2"/>
    </row>
    <row r="41" spans="1:8" ht="12.75">
      <c r="A41">
        <f t="shared" si="6"/>
        <v>24</v>
      </c>
      <c r="B41" s="2">
        <f t="shared" si="3"/>
        <v>81715.59619264796</v>
      </c>
      <c r="C41" s="2">
        <f t="shared" si="4"/>
        <v>9855.620401196238</v>
      </c>
      <c r="D41" s="3">
        <f t="shared" si="0"/>
        <v>5465.562040119624</v>
      </c>
      <c r="E41" s="2">
        <f t="shared" si="1"/>
        <v>4390.058361076614</v>
      </c>
      <c r="F41" s="2">
        <f t="shared" si="5"/>
        <v>76591.45678338823</v>
      </c>
      <c r="G41" s="2"/>
      <c r="H41" s="2"/>
    </row>
    <row r="42" spans="1:8" ht="12.75">
      <c r="A42">
        <f t="shared" si="6"/>
        <v>25</v>
      </c>
      <c r="B42" s="2">
        <f t="shared" si="3"/>
        <v>82532.75215457444</v>
      </c>
      <c r="C42" s="2">
        <f t="shared" si="4"/>
        <v>10052.732809220162</v>
      </c>
      <c r="D42" s="3">
        <f t="shared" si="0"/>
        <v>5485.273280922016</v>
      </c>
      <c r="E42" s="2">
        <f t="shared" si="1"/>
        <v>4567.459528298146</v>
      </c>
      <c r="F42" s="2">
        <f t="shared" si="5"/>
        <v>82690.74544735414</v>
      </c>
      <c r="G42" s="2"/>
      <c r="H42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2000-12-08T06:44:30Z</dcterms:created>
  <dcterms:modified xsi:type="dcterms:W3CDTF">2008-05-31T10:22:13Z</dcterms:modified>
  <cp:category/>
  <cp:version/>
  <cp:contentType/>
  <cp:contentStatus/>
</cp:coreProperties>
</file>